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45" windowWidth="24000" windowHeight="15465" activeTab="1"/>
  </bookViews>
  <sheets>
    <sheet name="Instructions" sheetId="1" r:id="rId1"/>
    <sheet name="Gridfinder" sheetId="2" r:id="rId2"/>
  </sheets>
  <definedNames/>
  <calcPr fullCalcOnLoad="1"/>
</workbook>
</file>

<file path=xl/comments2.xml><?xml version="1.0" encoding="utf-8"?>
<comments xmlns="http://schemas.openxmlformats.org/spreadsheetml/2006/main">
  <authors>
    <author>RoS User</author>
    <author>James Bissett</author>
  </authors>
  <commentList>
    <comment ref="L22" authorId="0">
      <text>
        <r>
          <rPr>
            <b/>
            <sz val="8"/>
            <rFont val="Tahoma"/>
            <family val="0"/>
          </rPr>
          <t>RoS User:</t>
        </r>
        <r>
          <rPr>
            <sz val="8"/>
            <rFont val="Tahoma"/>
            <family val="0"/>
          </rPr>
          <t xml:space="preserve">
returns last 5 digits from cells B3 and B5
</t>
        </r>
      </text>
    </comment>
    <comment ref="L25" authorId="1">
      <text>
        <r>
          <rPr>
            <b/>
            <sz val="8"/>
            <rFont val="Tahoma"/>
            <family val="0"/>
          </rPr>
          <t>James Bissett:</t>
        </r>
        <r>
          <rPr>
            <sz val="8"/>
            <rFont val="Tahoma"/>
            <family val="0"/>
          </rPr>
          <t xml:space="preserve">
Returns digits 5 and 4 from cells b3 and b5 based on the  first 2 digits from the cells C29 and C30
</t>
        </r>
      </text>
    </comment>
    <comment ref="L28" authorId="1">
      <text>
        <r>
          <rPr>
            <b/>
            <sz val="8"/>
            <rFont val="Tahoma"/>
            <family val="0"/>
          </rPr>
          <t>James Bissett:</t>
        </r>
        <r>
          <rPr>
            <sz val="8"/>
            <rFont val="Tahoma"/>
            <family val="0"/>
          </rPr>
          <t xml:space="preserve">
returns digit 5 from b3 and b5 based on the  first digit from C34 and c35
</t>
        </r>
      </text>
    </comment>
  </commentList>
</comments>
</file>

<file path=xl/sharedStrings.xml><?xml version="1.0" encoding="utf-8"?>
<sst xmlns="http://schemas.openxmlformats.org/spreadsheetml/2006/main" count="223" uniqueCount="102">
  <si>
    <t>Eastings</t>
  </si>
  <si>
    <t>SV</t>
  </si>
  <si>
    <t>SW</t>
  </si>
  <si>
    <t>SX</t>
  </si>
  <si>
    <t>SY</t>
  </si>
  <si>
    <t>SZ</t>
  </si>
  <si>
    <t>TV</t>
  </si>
  <si>
    <t>SR</t>
  </si>
  <si>
    <t>SS</t>
  </si>
  <si>
    <t>ST</t>
  </si>
  <si>
    <t>SU</t>
  </si>
  <si>
    <t>TQ</t>
  </si>
  <si>
    <t>TR</t>
  </si>
  <si>
    <t>SM</t>
  </si>
  <si>
    <t>SN</t>
  </si>
  <si>
    <t>SO</t>
  </si>
  <si>
    <t>SP</t>
  </si>
  <si>
    <t>TL</t>
  </si>
  <si>
    <t>TM</t>
  </si>
  <si>
    <t>SH</t>
  </si>
  <si>
    <t>SJ</t>
  </si>
  <si>
    <t>SK</t>
  </si>
  <si>
    <t>TF</t>
  </si>
  <si>
    <t>TG</t>
  </si>
  <si>
    <t>SC</t>
  </si>
  <si>
    <t>SD</t>
  </si>
  <si>
    <t>SE</t>
  </si>
  <si>
    <t>TA</t>
  </si>
  <si>
    <t>NW</t>
  </si>
  <si>
    <t>NX</t>
  </si>
  <si>
    <t>NY</t>
  </si>
  <si>
    <t>NZ</t>
  </si>
  <si>
    <t>NR</t>
  </si>
  <si>
    <t>NS</t>
  </si>
  <si>
    <t>NT</t>
  </si>
  <si>
    <t>NU</t>
  </si>
  <si>
    <t>NL</t>
  </si>
  <si>
    <t>NM</t>
  </si>
  <si>
    <t>NN</t>
  </si>
  <si>
    <t>NO</t>
  </si>
  <si>
    <t>NF</t>
  </si>
  <si>
    <t>NG</t>
  </si>
  <si>
    <t>NH</t>
  </si>
  <si>
    <t>NJ</t>
  </si>
  <si>
    <t>NK</t>
  </si>
  <si>
    <t>NA</t>
  </si>
  <si>
    <t>NB</t>
  </si>
  <si>
    <t>NC</t>
  </si>
  <si>
    <t>ND</t>
  </si>
  <si>
    <t>HW</t>
  </si>
  <si>
    <t>HX</t>
  </si>
  <si>
    <t>HY</t>
  </si>
  <si>
    <t>HZ</t>
  </si>
  <si>
    <t>HT</t>
  </si>
  <si>
    <t>HU</t>
  </si>
  <si>
    <t>HP</t>
  </si>
  <si>
    <t>Northings</t>
  </si>
  <si>
    <t>Northings position</t>
  </si>
  <si>
    <t>Eastings Position</t>
  </si>
  <si>
    <t>No Data</t>
  </si>
  <si>
    <t>National Grid Square</t>
  </si>
  <si>
    <t>Working</t>
  </si>
  <si>
    <t>Last 3</t>
  </si>
  <si>
    <t>Digits 5 to 1</t>
  </si>
  <si>
    <t>1/2500 tile</t>
  </si>
  <si>
    <t>Digit 5</t>
  </si>
  <si>
    <t>1/10000 tile</t>
  </si>
  <si>
    <t>Digits 5 and 4</t>
  </si>
  <si>
    <t>Digit 4</t>
  </si>
  <si>
    <t>1/1250 tile</t>
  </si>
  <si>
    <t>Gridfinder</t>
  </si>
  <si>
    <t>Metres increasing from West to East on the southmost edge of the plan</t>
  </si>
  <si>
    <t>Metres increasing from South to North on the eastmost edge of the plan</t>
  </si>
  <si>
    <t>Imperial</t>
  </si>
  <si>
    <t>Hectares</t>
  </si>
  <si>
    <t>Acres</t>
  </si>
  <si>
    <t>Roods</t>
  </si>
  <si>
    <t>Chains</t>
  </si>
  <si>
    <t>Poles</t>
  </si>
  <si>
    <t>Yards</t>
  </si>
  <si>
    <t>Feet</t>
  </si>
  <si>
    <t>Scots</t>
  </si>
  <si>
    <t>Falls</t>
  </si>
  <si>
    <t>Ells</t>
  </si>
  <si>
    <t>Total Area In Hectares =</t>
  </si>
  <si>
    <t>Metres</t>
  </si>
  <si>
    <t>Rod, Pole, Perch</t>
  </si>
  <si>
    <t>Link</t>
  </si>
  <si>
    <t>Chain (Engineer's)</t>
  </si>
  <si>
    <t>Furlong</t>
  </si>
  <si>
    <t>Mile</t>
  </si>
  <si>
    <t>Total measurement in metres =</t>
  </si>
  <si>
    <t>Version 2</t>
  </si>
  <si>
    <t>Area Converter</t>
  </si>
  <si>
    <t>Linear Converter</t>
  </si>
  <si>
    <t>Click the instructions tab at the bottom of the screen for more information</t>
  </si>
  <si>
    <t>to</t>
  </si>
  <si>
    <t>"</t>
  </si>
  <si>
    <t xml:space="preserve">And if that doesn't help, </t>
  </si>
  <si>
    <t>for the gazeteer of Scottish Places.  Internet access required.</t>
  </si>
  <si>
    <t>Or try</t>
  </si>
  <si>
    <t>for the cut down version of Google Streetview that still works in RoS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</si>
</sst>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00000"/>
    <numFmt numFmtId="170" formatCode="&quot;£&quot;#,##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Comic Sans MS"/>
      <family val="4"/>
    </font>
    <font>
      <sz val="12"/>
      <name val="Arial"/>
      <family val="0"/>
    </font>
    <font>
      <sz val="10"/>
      <color indexed="8"/>
      <name val="Arial"/>
      <family val="0"/>
    </font>
    <font>
      <b/>
      <sz val="16"/>
      <name val="Comic Sans MS"/>
      <family val="4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5" borderId="0" xfId="0" applyFont="1" applyFill="1" applyAlignment="1">
      <alignment horizontal="right"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11" fillId="5" borderId="6" xfId="0" applyFont="1" applyFill="1" applyBorder="1" applyAlignment="1" applyProtection="1">
      <alignment horizontal="left"/>
      <protection locked="0"/>
    </xf>
    <xf numFmtId="0" fontId="0" fillId="5" borderId="7" xfId="0" applyFont="1" applyFill="1" applyBorder="1" applyAlignment="1">
      <alignment/>
    </xf>
    <xf numFmtId="0" fontId="12" fillId="5" borderId="8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>
      <alignment/>
    </xf>
    <xf numFmtId="0" fontId="12" fillId="5" borderId="0" xfId="0" applyFont="1" applyFill="1" applyBorder="1" applyAlignment="1" applyProtection="1">
      <alignment horizontal="left"/>
      <protection locked="0"/>
    </xf>
    <xf numFmtId="0" fontId="13" fillId="5" borderId="0" xfId="0" applyFont="1" applyFill="1" applyBorder="1" applyAlignment="1">
      <alignment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15" fillId="6" borderId="8" xfId="0" applyFont="1" applyFill="1" applyBorder="1" applyAlignment="1" applyProtection="1">
      <alignment horizontal="left"/>
      <protection locked="0"/>
    </xf>
    <xf numFmtId="0" fontId="15" fillId="6" borderId="0" xfId="0" applyFont="1" applyFill="1" applyBorder="1" applyAlignment="1">
      <alignment/>
    </xf>
    <xf numFmtId="0" fontId="0" fillId="6" borderId="0" xfId="0" applyFont="1" applyFill="1" applyBorder="1" applyAlignment="1" applyProtection="1">
      <alignment/>
      <protection/>
    </xf>
    <xf numFmtId="0" fontId="0" fillId="5" borderId="8" xfId="0" applyFont="1" applyFill="1" applyBorder="1" applyAlignment="1">
      <alignment/>
    </xf>
    <xf numFmtId="0" fontId="11" fillId="5" borderId="8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right"/>
      <protection locked="0"/>
    </xf>
    <xf numFmtId="0" fontId="3" fillId="5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8" xfId="0" applyFont="1" applyBorder="1" applyAlignment="1" applyProtection="1">
      <alignment horizontal="left"/>
      <protection locked="0"/>
    </xf>
    <xf numFmtId="0" fontId="16" fillId="5" borderId="0" xfId="2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8" sqref="O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5371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7.28125" style="0" customWidth="1"/>
    <col min="2" max="2" width="15.421875" style="0" customWidth="1"/>
    <col min="3" max="3" width="12.57421875" style="0" customWidth="1"/>
    <col min="8" max="8" width="16.00390625" style="0" customWidth="1"/>
    <col min="10" max="10" width="4.8515625" style="0" customWidth="1"/>
    <col min="12" max="12" width="12.421875" style="0" bestFit="1" customWidth="1"/>
    <col min="13" max="13" width="16.00390625" style="0" bestFit="1" customWidth="1"/>
  </cols>
  <sheetData>
    <row r="1" spans="1:27" ht="30.75" customHeight="1">
      <c r="A1" s="15" t="s">
        <v>70</v>
      </c>
      <c r="B1" s="41" t="s">
        <v>92</v>
      </c>
      <c r="C1" s="5" t="s">
        <v>95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>
        <v>1300000</v>
      </c>
      <c r="M2" s="1" t="s">
        <v>59</v>
      </c>
      <c r="N2" s="1" t="s">
        <v>59</v>
      </c>
      <c r="O2" s="1" t="s">
        <v>59</v>
      </c>
      <c r="P2" s="1" t="s">
        <v>59</v>
      </c>
      <c r="Q2" s="2" t="s">
        <v>55</v>
      </c>
      <c r="R2" s="1" t="s">
        <v>59</v>
      </c>
      <c r="S2" s="1" t="s">
        <v>59</v>
      </c>
      <c r="T2" s="1" t="s">
        <v>59</v>
      </c>
      <c r="U2" s="5"/>
      <c r="V2" s="5"/>
      <c r="W2" s="5"/>
      <c r="X2" s="5"/>
      <c r="Y2" s="5"/>
      <c r="Z2" s="5"/>
      <c r="AA2" s="5"/>
    </row>
    <row r="3" spans="1:27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>
        <v>1200000</v>
      </c>
      <c r="M3" s="1" t="s">
        <v>59</v>
      </c>
      <c r="N3" s="1" t="s">
        <v>59</v>
      </c>
      <c r="O3" s="1" t="s">
        <v>59</v>
      </c>
      <c r="P3" s="2" t="s">
        <v>53</v>
      </c>
      <c r="Q3" s="2" t="s">
        <v>54</v>
      </c>
      <c r="R3" s="1" t="s">
        <v>59</v>
      </c>
      <c r="S3" s="1" t="s">
        <v>59</v>
      </c>
      <c r="T3" s="1" t="s">
        <v>59</v>
      </c>
      <c r="U3" s="5"/>
      <c r="V3" s="5"/>
      <c r="W3" s="5"/>
      <c r="X3" s="5"/>
      <c r="Y3" s="5"/>
      <c r="Z3" s="5"/>
      <c r="AA3" s="5"/>
    </row>
    <row r="4" spans="1:2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>
        <v>1100000</v>
      </c>
      <c r="M4" s="1" t="s">
        <v>59</v>
      </c>
      <c r="N4" s="2" t="s">
        <v>49</v>
      </c>
      <c r="O4" s="2" t="s">
        <v>50</v>
      </c>
      <c r="P4" s="2" t="s">
        <v>51</v>
      </c>
      <c r="Q4" s="2" t="s">
        <v>52</v>
      </c>
      <c r="R4" s="1" t="s">
        <v>59</v>
      </c>
      <c r="S4" s="1" t="s">
        <v>59</v>
      </c>
      <c r="T4" s="1" t="s">
        <v>59</v>
      </c>
      <c r="U4" s="5"/>
      <c r="V4" s="5"/>
      <c r="W4" s="5"/>
      <c r="X4" s="5"/>
      <c r="Y4" s="5"/>
      <c r="Z4" s="5"/>
      <c r="AA4" s="5"/>
    </row>
    <row r="5" spans="1:27" ht="13.5" customHeight="1">
      <c r="A5" s="16" t="s">
        <v>0</v>
      </c>
      <c r="B5">
        <v>328217</v>
      </c>
      <c r="C5" s="5" t="s">
        <v>71</v>
      </c>
      <c r="D5" s="5"/>
      <c r="E5" s="5"/>
      <c r="F5" s="5"/>
      <c r="G5" s="5"/>
      <c r="H5" s="5"/>
      <c r="I5" s="5"/>
      <c r="J5" s="5"/>
      <c r="K5" s="5"/>
      <c r="L5" s="5">
        <v>1000000</v>
      </c>
      <c r="M5" s="2" t="s">
        <v>45</v>
      </c>
      <c r="N5" s="2" t="s">
        <v>46</v>
      </c>
      <c r="O5" s="2" t="s">
        <v>47</v>
      </c>
      <c r="P5" s="2" t="s">
        <v>48</v>
      </c>
      <c r="Q5" s="1" t="s">
        <v>59</v>
      </c>
      <c r="R5" s="1" t="s">
        <v>59</v>
      </c>
      <c r="S5" s="1" t="s">
        <v>59</v>
      </c>
      <c r="T5" s="1" t="s">
        <v>59</v>
      </c>
      <c r="U5" s="5"/>
      <c r="V5" s="5"/>
      <c r="W5" s="5"/>
      <c r="X5" s="5"/>
      <c r="Y5" s="5"/>
      <c r="Z5" s="5"/>
      <c r="AA5" s="5"/>
    </row>
    <row r="6" spans="1:27" ht="13.5" customHeight="1">
      <c r="A6" s="16" t="s">
        <v>56</v>
      </c>
      <c r="B6">
        <v>674230</v>
      </c>
      <c r="C6" s="5" t="s">
        <v>72</v>
      </c>
      <c r="D6" s="5"/>
      <c r="E6" s="5"/>
      <c r="F6" s="5"/>
      <c r="G6" s="5"/>
      <c r="H6" s="5"/>
      <c r="I6" s="5"/>
      <c r="J6" s="5"/>
      <c r="K6" s="5"/>
      <c r="L6" s="5">
        <v>900000</v>
      </c>
      <c r="M6" s="2" t="s">
        <v>40</v>
      </c>
      <c r="N6" s="2" t="s">
        <v>41</v>
      </c>
      <c r="O6" s="2" t="s">
        <v>42</v>
      </c>
      <c r="P6" s="2" t="s">
        <v>43</v>
      </c>
      <c r="Q6" s="2" t="s">
        <v>44</v>
      </c>
      <c r="R6" s="1" t="s">
        <v>59</v>
      </c>
      <c r="S6" s="1" t="s">
        <v>59</v>
      </c>
      <c r="T6" s="1" t="s">
        <v>59</v>
      </c>
      <c r="U6" s="5"/>
      <c r="V6" s="5"/>
      <c r="W6" s="5"/>
      <c r="X6" s="5"/>
      <c r="Y6" s="5"/>
      <c r="Z6" s="5"/>
      <c r="AA6" s="5"/>
    </row>
    <row r="7" spans="1:27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>
        <v>800000</v>
      </c>
      <c r="M7" s="2" t="s">
        <v>36</v>
      </c>
      <c r="N7" s="2" t="s">
        <v>37</v>
      </c>
      <c r="O7" s="2" t="s">
        <v>38</v>
      </c>
      <c r="P7" s="2" t="s">
        <v>39</v>
      </c>
      <c r="Q7" s="1" t="s">
        <v>59</v>
      </c>
      <c r="R7" s="1" t="s">
        <v>59</v>
      </c>
      <c r="S7" s="1" t="s">
        <v>59</v>
      </c>
      <c r="T7" s="1" t="s">
        <v>59</v>
      </c>
      <c r="U7" s="5"/>
      <c r="V7" s="5"/>
      <c r="W7" s="5"/>
      <c r="X7" s="5"/>
      <c r="Y7" s="5"/>
      <c r="Z7" s="5"/>
      <c r="AA7" s="5"/>
    </row>
    <row r="8" spans="1:27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>
        <v>700000</v>
      </c>
      <c r="M8" s="1" t="s">
        <v>59</v>
      </c>
      <c r="N8" s="2" t="s">
        <v>32</v>
      </c>
      <c r="O8" s="2" t="s">
        <v>33</v>
      </c>
      <c r="P8" s="2" t="s">
        <v>34</v>
      </c>
      <c r="Q8" s="2" t="s">
        <v>35</v>
      </c>
      <c r="R8" s="1" t="s">
        <v>59</v>
      </c>
      <c r="S8" s="1" t="s">
        <v>59</v>
      </c>
      <c r="T8" s="1" t="s">
        <v>59</v>
      </c>
      <c r="U8" s="5"/>
      <c r="V8" s="5"/>
      <c r="W8" s="5"/>
      <c r="X8" s="5"/>
      <c r="Y8" s="5"/>
      <c r="Z8" s="5"/>
      <c r="AA8" s="5"/>
    </row>
    <row r="9" spans="1:27" ht="13.5" customHeight="1">
      <c r="A9" s="5"/>
      <c r="B9" s="13" t="s">
        <v>60</v>
      </c>
      <c r="C9" s="12" t="str">
        <f>INDEX(M2:T15,MATCH(B6,L2:L15,-1),MATCH(B5,M15:T15))</f>
        <v>NT</v>
      </c>
      <c r="D9" s="5"/>
      <c r="E9" s="5"/>
      <c r="F9" s="5"/>
      <c r="G9" s="5"/>
      <c r="H9" s="5"/>
      <c r="I9" s="5"/>
      <c r="J9" s="5"/>
      <c r="K9" s="5"/>
      <c r="L9" s="5">
        <v>600000</v>
      </c>
      <c r="M9" s="1" t="s">
        <v>59</v>
      </c>
      <c r="N9" s="2" t="s">
        <v>28</v>
      </c>
      <c r="O9" s="2" t="s">
        <v>29</v>
      </c>
      <c r="P9" s="2" t="s">
        <v>30</v>
      </c>
      <c r="Q9" s="2" t="s">
        <v>31</v>
      </c>
      <c r="R9" s="1" t="s">
        <v>59</v>
      </c>
      <c r="S9" s="1" t="s">
        <v>59</v>
      </c>
      <c r="T9" s="1" t="s">
        <v>59</v>
      </c>
      <c r="U9" s="5"/>
      <c r="V9" s="5"/>
      <c r="W9" s="5"/>
      <c r="X9" s="5"/>
      <c r="Y9" s="5"/>
      <c r="Z9" s="5"/>
      <c r="AA9" s="5"/>
    </row>
    <row r="10" spans="1:27" ht="13.5" customHeight="1">
      <c r="A10" s="5"/>
      <c r="B10" s="9"/>
      <c r="C10" s="10"/>
      <c r="D10" s="5"/>
      <c r="E10" s="5"/>
      <c r="F10" s="5"/>
      <c r="G10" s="5"/>
      <c r="H10" s="5"/>
      <c r="I10" s="5"/>
      <c r="J10" s="5"/>
      <c r="K10" s="5"/>
      <c r="L10" s="5">
        <v>500000</v>
      </c>
      <c r="M10" s="1" t="s">
        <v>59</v>
      </c>
      <c r="N10" s="1" t="s">
        <v>59</v>
      </c>
      <c r="O10" s="3" t="s">
        <v>24</v>
      </c>
      <c r="P10" s="3" t="s">
        <v>25</v>
      </c>
      <c r="Q10" s="3" t="s">
        <v>26</v>
      </c>
      <c r="R10" s="3" t="s">
        <v>27</v>
      </c>
      <c r="S10" s="1" t="s">
        <v>59</v>
      </c>
      <c r="T10" s="1" t="s">
        <v>59</v>
      </c>
      <c r="U10" s="5"/>
      <c r="V10" s="5"/>
      <c r="W10" s="5"/>
      <c r="X10" s="5"/>
      <c r="Y10" s="5"/>
      <c r="Z10" s="5"/>
      <c r="AA10" s="5"/>
    </row>
    <row r="11" spans="1:27" ht="13.5" customHeight="1">
      <c r="A11" s="5"/>
      <c r="B11" s="11" t="s">
        <v>66</v>
      </c>
      <c r="C11" s="12" t="str">
        <f>CONCATENATE(C9,N28,N29,O32,O31)</f>
        <v>NT27SE</v>
      </c>
      <c r="D11" s="5"/>
      <c r="E11" s="5"/>
      <c r="F11" s="5"/>
      <c r="G11" s="5"/>
      <c r="H11" s="5"/>
      <c r="I11" s="5"/>
      <c r="J11" s="5"/>
      <c r="K11" s="5"/>
      <c r="L11" s="5">
        <v>400000</v>
      </c>
      <c r="M11" s="1" t="s">
        <v>59</v>
      </c>
      <c r="N11" s="1" t="s">
        <v>59</v>
      </c>
      <c r="O11" s="3" t="s">
        <v>19</v>
      </c>
      <c r="P11" s="3" t="s">
        <v>20</v>
      </c>
      <c r="Q11" s="3" t="s">
        <v>21</v>
      </c>
      <c r="R11" s="3" t="s">
        <v>22</v>
      </c>
      <c r="S11" s="3" t="s">
        <v>23</v>
      </c>
      <c r="T11" s="1" t="s">
        <v>59</v>
      </c>
      <c r="U11" s="5"/>
      <c r="V11" s="5"/>
      <c r="W11" s="5"/>
      <c r="X11" s="5"/>
      <c r="Y11" s="5"/>
      <c r="Z11" s="5"/>
      <c r="AA11" s="5"/>
    </row>
    <row r="12" spans="1:27" ht="13.5" customHeight="1">
      <c r="A12" s="5"/>
      <c r="B12" s="11" t="s">
        <v>64</v>
      </c>
      <c r="C12" s="12" t="str">
        <f>CONCATENATE(C9,N25,N26)</f>
        <v>NT2874</v>
      </c>
      <c r="D12" s="5"/>
      <c r="E12" s="5"/>
      <c r="F12" s="5"/>
      <c r="G12" s="5"/>
      <c r="H12" s="5"/>
      <c r="I12" s="5"/>
      <c r="J12" s="5"/>
      <c r="K12" s="5"/>
      <c r="L12" s="5">
        <v>300000</v>
      </c>
      <c r="M12" s="1" t="s">
        <v>59</v>
      </c>
      <c r="N12" s="3" t="s">
        <v>13</v>
      </c>
      <c r="O12" s="3" t="s">
        <v>14</v>
      </c>
      <c r="P12" s="3" t="s">
        <v>15</v>
      </c>
      <c r="Q12" s="3" t="s">
        <v>16</v>
      </c>
      <c r="R12" s="3" t="s">
        <v>17</v>
      </c>
      <c r="S12" s="3" t="s">
        <v>18</v>
      </c>
      <c r="T12" s="1" t="s">
        <v>59</v>
      </c>
      <c r="U12" s="5"/>
      <c r="V12" s="5"/>
      <c r="W12" s="5"/>
      <c r="X12" s="5"/>
      <c r="Y12" s="5"/>
      <c r="Z12" s="5"/>
      <c r="AA12" s="5"/>
    </row>
    <row r="13" spans="1:27" ht="13.5" customHeight="1">
      <c r="A13" s="5"/>
      <c r="B13" s="11" t="s">
        <v>69</v>
      </c>
      <c r="C13" s="12" t="str">
        <f>CONCATENATE(C12,O35,O34)</f>
        <v>NT2874SW</v>
      </c>
      <c r="D13" s="5"/>
      <c r="E13" s="5"/>
      <c r="F13" s="5"/>
      <c r="G13" s="5"/>
      <c r="H13" s="5"/>
      <c r="I13" s="5"/>
      <c r="J13" s="5"/>
      <c r="K13" s="5"/>
      <c r="L13" s="5">
        <v>200000</v>
      </c>
      <c r="M13" s="1" t="s">
        <v>59</v>
      </c>
      <c r="N13" s="3" t="s">
        <v>7</v>
      </c>
      <c r="O13" s="3" t="s">
        <v>8</v>
      </c>
      <c r="P13" s="3" t="s">
        <v>9</v>
      </c>
      <c r="Q13" s="3" t="s">
        <v>10</v>
      </c>
      <c r="R13" s="3" t="s">
        <v>11</v>
      </c>
      <c r="S13" s="3" t="s">
        <v>12</v>
      </c>
      <c r="T13" s="1" t="s">
        <v>59</v>
      </c>
      <c r="U13" s="5"/>
      <c r="V13" s="5"/>
      <c r="W13" s="5"/>
      <c r="X13" s="5"/>
      <c r="Y13" s="5"/>
      <c r="Z13" s="5"/>
      <c r="AA13" s="5"/>
    </row>
    <row r="14" spans="1:27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100000</v>
      </c>
      <c r="M14" s="3" t="s">
        <v>1</v>
      </c>
      <c r="N14" s="3" t="s">
        <v>2</v>
      </c>
      <c r="O14" s="3" t="s">
        <v>3</v>
      </c>
      <c r="P14" s="3" t="s">
        <v>4</v>
      </c>
      <c r="Q14" s="3" t="s">
        <v>5</v>
      </c>
      <c r="R14" s="3" t="s">
        <v>6</v>
      </c>
      <c r="S14" s="1" t="s">
        <v>59</v>
      </c>
      <c r="T14" s="1" t="s">
        <v>59</v>
      </c>
      <c r="U14" s="5"/>
      <c r="V14" s="5"/>
      <c r="W14" s="5"/>
      <c r="X14" s="5"/>
      <c r="Y14" s="5"/>
      <c r="Z14" s="5"/>
      <c r="AA14" s="5"/>
    </row>
    <row r="15" spans="1:27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0</v>
      </c>
      <c r="N15" s="5">
        <v>100000</v>
      </c>
      <c r="O15" s="5">
        <v>200000</v>
      </c>
      <c r="P15" s="5">
        <v>300000</v>
      </c>
      <c r="Q15" s="5">
        <v>400000</v>
      </c>
      <c r="R15" s="5">
        <v>500000</v>
      </c>
      <c r="S15" s="5">
        <v>600000</v>
      </c>
      <c r="T15" s="5">
        <v>700000</v>
      </c>
      <c r="U15" s="5"/>
      <c r="V15" s="5"/>
      <c r="W15" s="5"/>
      <c r="X15" s="5"/>
      <c r="Y15" s="5"/>
      <c r="Z15" s="5"/>
      <c r="AA15" s="5"/>
    </row>
    <row r="16" spans="1:27" ht="13.5" customHeight="1">
      <c r="A16" s="5"/>
      <c r="B16" s="6" t="s">
        <v>98</v>
      </c>
      <c r="C16" s="45" t="str">
        <f>HYPERLINK("http://www.scottish-places.info/anyword.html","click here ")</f>
        <v>click here </v>
      </c>
      <c r="D16" s="5" t="s">
        <v>99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5" customHeight="1">
      <c r="A17" s="5"/>
      <c r="B17" s="6" t="s">
        <v>100</v>
      </c>
      <c r="C17" s="45" t="str">
        <f>HYPERLINK("http://code.google.com/apis/maps/documentation/javascript/examples/streetview-simple.html","here ")</f>
        <v>here </v>
      </c>
      <c r="D17" s="5" t="s">
        <v>101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5" customHeight="1">
      <c r="A19" s="22" t="s">
        <v>93</v>
      </c>
      <c r="B19" s="23"/>
      <c r="C19" s="23"/>
      <c r="D19" s="23"/>
      <c r="E19" s="23"/>
      <c r="F19" s="23"/>
      <c r="G19" s="23"/>
      <c r="H19" s="23"/>
      <c r="I19" s="23"/>
      <c r="J19" s="17"/>
      <c r="K19" s="5"/>
      <c r="L19" s="5" t="s">
        <v>61</v>
      </c>
      <c r="M19" s="6" t="s">
        <v>57</v>
      </c>
      <c r="N19" s="5">
        <f>MATCH(B6,L2:L15,-1)</f>
        <v>7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5" customHeight="1">
      <c r="A20" s="24" t="s">
        <v>73</v>
      </c>
      <c r="B20" s="25"/>
      <c r="C20" s="25"/>
      <c r="D20" s="26" t="s">
        <v>74</v>
      </c>
      <c r="E20" s="25"/>
      <c r="F20" s="27" t="s">
        <v>74</v>
      </c>
      <c r="G20" s="25"/>
      <c r="H20" s="27" t="s">
        <v>73</v>
      </c>
      <c r="I20" s="25"/>
      <c r="J20" s="18"/>
      <c r="K20" s="5"/>
      <c r="L20" s="5"/>
      <c r="M20" s="6" t="s">
        <v>58</v>
      </c>
      <c r="N20" s="5">
        <f>MATCH(B5,M15:T15)</f>
        <v>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>
      <c r="A21" s="28" t="s">
        <v>75</v>
      </c>
      <c r="B21" s="29">
        <v>0</v>
      </c>
      <c r="C21" s="42" t="s">
        <v>96</v>
      </c>
      <c r="D21" s="31">
        <f>B21*0.404686</f>
        <v>0</v>
      </c>
      <c r="E21" s="25"/>
      <c r="F21" s="32">
        <v>0</v>
      </c>
      <c r="G21" s="42" t="s">
        <v>96</v>
      </c>
      <c r="H21" s="30" t="s">
        <v>75</v>
      </c>
      <c r="I21" s="30">
        <f>F21/0.404686</f>
        <v>0</v>
      </c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5" customHeight="1">
      <c r="A22" s="28" t="s">
        <v>76</v>
      </c>
      <c r="B22" s="29">
        <v>0</v>
      </c>
      <c r="C22" s="42" t="s">
        <v>97</v>
      </c>
      <c r="D22" s="31">
        <f>B22*0.101171</f>
        <v>0</v>
      </c>
      <c r="E22" s="25"/>
      <c r="F22" s="32">
        <v>0</v>
      </c>
      <c r="G22" s="42" t="s">
        <v>97</v>
      </c>
      <c r="H22" s="30" t="s">
        <v>76</v>
      </c>
      <c r="I22" s="30">
        <f>F22/0.101171</f>
        <v>0</v>
      </c>
      <c r="J22" s="18"/>
      <c r="K22" s="5"/>
      <c r="L22" s="5" t="s">
        <v>63</v>
      </c>
      <c r="M22" s="5" t="s">
        <v>0</v>
      </c>
      <c r="N22" s="5" t="str">
        <f>RIGHT(B5,5)</f>
        <v>28217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5" customHeight="1">
      <c r="A23" s="28" t="s">
        <v>77</v>
      </c>
      <c r="B23" s="29">
        <v>0</v>
      </c>
      <c r="C23" s="42" t="s">
        <v>97</v>
      </c>
      <c r="D23" s="31">
        <f>B23*0.0404686</f>
        <v>0</v>
      </c>
      <c r="E23" s="25"/>
      <c r="F23" s="32">
        <v>0</v>
      </c>
      <c r="G23" s="42" t="s">
        <v>97</v>
      </c>
      <c r="H23" s="30" t="s">
        <v>77</v>
      </c>
      <c r="I23" s="30">
        <f>F23/0.0404686</f>
        <v>0</v>
      </c>
      <c r="J23" s="18"/>
      <c r="K23" s="5"/>
      <c r="L23" s="5"/>
      <c r="M23" s="5" t="s">
        <v>56</v>
      </c>
      <c r="N23" s="5" t="str">
        <f>RIGHT(B6,5)</f>
        <v>74230</v>
      </c>
      <c r="O23" s="5"/>
      <c r="P23" s="7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5" customHeight="1">
      <c r="A24" s="28" t="s">
        <v>78</v>
      </c>
      <c r="B24" s="29">
        <v>0</v>
      </c>
      <c r="C24" s="42" t="s">
        <v>97</v>
      </c>
      <c r="D24" s="31">
        <f>B24*0.0025293</f>
        <v>0</v>
      </c>
      <c r="E24" s="25"/>
      <c r="F24" s="32">
        <v>0</v>
      </c>
      <c r="G24" s="42" t="s">
        <v>97</v>
      </c>
      <c r="H24" s="30" t="s">
        <v>78</v>
      </c>
      <c r="I24" s="30">
        <f>F24/0.0025293</f>
        <v>0</v>
      </c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5" customHeight="1">
      <c r="A25" s="28" t="s">
        <v>79</v>
      </c>
      <c r="B25" s="29">
        <v>0</v>
      </c>
      <c r="C25" s="42" t="s">
        <v>97</v>
      </c>
      <c r="D25" s="31">
        <f>B25*0.0000836</f>
        <v>0</v>
      </c>
      <c r="E25" s="25"/>
      <c r="F25" s="32">
        <v>0</v>
      </c>
      <c r="G25" s="42" t="s">
        <v>97</v>
      </c>
      <c r="H25" s="30" t="s">
        <v>79</v>
      </c>
      <c r="I25" s="30">
        <f>F25/0.0000836</f>
        <v>0</v>
      </c>
      <c r="J25" s="18"/>
      <c r="K25" s="5"/>
      <c r="L25" s="5" t="s">
        <v>67</v>
      </c>
      <c r="M25" s="5" t="s">
        <v>0</v>
      </c>
      <c r="N25" s="5" t="str">
        <f>LEFT(N22,2)</f>
        <v>28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5" customHeight="1">
      <c r="A26" s="28" t="s">
        <v>80</v>
      </c>
      <c r="B26" s="29">
        <v>0</v>
      </c>
      <c r="C26" s="42" t="s">
        <v>97</v>
      </c>
      <c r="D26" s="31">
        <f>B26*0.00000929</f>
        <v>0</v>
      </c>
      <c r="E26" s="25"/>
      <c r="F26" s="32">
        <v>0</v>
      </c>
      <c r="G26" s="42" t="s">
        <v>97</v>
      </c>
      <c r="H26" s="30" t="s">
        <v>80</v>
      </c>
      <c r="I26" s="30">
        <f>F26/0.00000929</f>
        <v>0</v>
      </c>
      <c r="J26" s="18"/>
      <c r="K26" s="5"/>
      <c r="L26" s="5"/>
      <c r="M26" s="5" t="s">
        <v>56</v>
      </c>
      <c r="N26" s="5" t="str">
        <f>LEFT(N23,2)</f>
        <v>74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5" customHeight="1">
      <c r="A27" s="33"/>
      <c r="B27" s="30"/>
      <c r="C27" s="30"/>
      <c r="D27" s="31"/>
      <c r="E27" s="25"/>
      <c r="F27" s="32"/>
      <c r="G27" s="42"/>
      <c r="H27" s="30"/>
      <c r="I27" s="30"/>
      <c r="J27" s="1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5" customHeight="1">
      <c r="A28" s="44" t="s">
        <v>81</v>
      </c>
      <c r="B28" s="30"/>
      <c r="C28" s="30"/>
      <c r="D28" s="31"/>
      <c r="E28" s="25"/>
      <c r="F28" s="32"/>
      <c r="G28" s="42"/>
      <c r="H28" s="43" t="s">
        <v>81</v>
      </c>
      <c r="I28" s="30"/>
      <c r="J28" s="18"/>
      <c r="K28" s="5"/>
      <c r="L28" s="5" t="s">
        <v>65</v>
      </c>
      <c r="M28" s="5" t="s">
        <v>0</v>
      </c>
      <c r="N28" s="5" t="str">
        <f>LEFT(N25,1)</f>
        <v>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>
      <c r="A29" s="28" t="s">
        <v>75</v>
      </c>
      <c r="B29" s="29">
        <v>0</v>
      </c>
      <c r="C29" s="42" t="s">
        <v>97</v>
      </c>
      <c r="D29" s="31">
        <f>B29*0.5103832</f>
        <v>0</v>
      </c>
      <c r="E29" s="25"/>
      <c r="F29" s="32">
        <v>0</v>
      </c>
      <c r="G29" s="42" t="s">
        <v>97</v>
      </c>
      <c r="H29" s="30" t="s">
        <v>75</v>
      </c>
      <c r="I29" s="30">
        <f>F29/0.5103832</f>
        <v>0</v>
      </c>
      <c r="J29" s="18"/>
      <c r="K29" s="5"/>
      <c r="L29" s="5"/>
      <c r="M29" s="5" t="s">
        <v>56</v>
      </c>
      <c r="N29" s="5" t="str">
        <f>LEFT(N26,1)</f>
        <v>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5" customHeight="1">
      <c r="A30" s="28" t="s">
        <v>76</v>
      </c>
      <c r="B30" s="29">
        <v>0</v>
      </c>
      <c r="C30" s="42" t="s">
        <v>97</v>
      </c>
      <c r="D30" s="31">
        <f>B30*0.1275957</f>
        <v>0</v>
      </c>
      <c r="E30" s="25"/>
      <c r="F30" s="32">
        <v>0</v>
      </c>
      <c r="G30" s="42" t="s">
        <v>97</v>
      </c>
      <c r="H30" s="30" t="s">
        <v>76</v>
      </c>
      <c r="I30" s="30">
        <f>F30/0.1275957</f>
        <v>0</v>
      </c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5" customHeight="1">
      <c r="A31" s="28" t="s">
        <v>77</v>
      </c>
      <c r="B31" s="29">
        <v>0</v>
      </c>
      <c r="C31" s="42" t="s">
        <v>97</v>
      </c>
      <c r="D31" s="31">
        <f>B31*0.0510383</f>
        <v>0</v>
      </c>
      <c r="E31" s="25"/>
      <c r="F31" s="32">
        <v>0</v>
      </c>
      <c r="G31" s="42" t="s">
        <v>97</v>
      </c>
      <c r="H31" s="30" t="s">
        <v>77</v>
      </c>
      <c r="I31" s="30">
        <f>F31/0.0510383</f>
        <v>0</v>
      </c>
      <c r="J31" s="18"/>
      <c r="K31" s="5"/>
      <c r="L31" s="5" t="s">
        <v>68</v>
      </c>
      <c r="M31" s="5" t="s">
        <v>0</v>
      </c>
      <c r="N31" s="8">
        <f>VALUE(RIGHT(N25,1))</f>
        <v>8</v>
      </c>
      <c r="O31" s="5" t="str">
        <f>IF(N31&lt;=5,"W","E")</f>
        <v>E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5" customHeight="1">
      <c r="A32" s="28" t="s">
        <v>82</v>
      </c>
      <c r="B32" s="29">
        <v>0</v>
      </c>
      <c r="C32" s="42" t="s">
        <v>97</v>
      </c>
      <c r="D32" s="31">
        <f>B32*0.0031898</f>
        <v>0</v>
      </c>
      <c r="E32" s="25"/>
      <c r="F32" s="32">
        <v>0</v>
      </c>
      <c r="G32" s="42" t="s">
        <v>97</v>
      </c>
      <c r="H32" s="30" t="s">
        <v>82</v>
      </c>
      <c r="I32" s="30">
        <f>F32/0.0031898</f>
        <v>0</v>
      </c>
      <c r="J32" s="18"/>
      <c r="K32" s="5"/>
      <c r="L32" s="5"/>
      <c r="M32" s="5" t="s">
        <v>56</v>
      </c>
      <c r="N32" s="8">
        <f>VALUE(RIGHT(N26,1))</f>
        <v>4</v>
      </c>
      <c r="O32" s="5" t="str">
        <f>IF(N32&lt;=5,"S","N")</f>
        <v>S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5" customHeight="1">
      <c r="A33" s="28" t="s">
        <v>83</v>
      </c>
      <c r="B33" s="29">
        <v>0</v>
      </c>
      <c r="C33" s="42" t="s">
        <v>97</v>
      </c>
      <c r="D33" s="31">
        <f>B33*0.0000885</f>
        <v>0</v>
      </c>
      <c r="E33" s="25"/>
      <c r="F33" s="32">
        <v>0</v>
      </c>
      <c r="G33" s="42" t="s">
        <v>97</v>
      </c>
      <c r="H33" s="30" t="s">
        <v>83</v>
      </c>
      <c r="I33" s="30">
        <f>F33/0.0000885</f>
        <v>0</v>
      </c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>
      <c r="A34" s="33"/>
      <c r="B34" s="30"/>
      <c r="C34" s="30"/>
      <c r="D34" s="31"/>
      <c r="E34" s="25"/>
      <c r="F34" s="30"/>
      <c r="G34" s="30"/>
      <c r="H34" s="30"/>
      <c r="I34" s="30"/>
      <c r="J34" s="18"/>
      <c r="K34" s="5"/>
      <c r="L34" s="5" t="s">
        <v>62</v>
      </c>
      <c r="M34" s="5" t="s">
        <v>0</v>
      </c>
      <c r="N34" s="5">
        <f>VALUE(RIGHT(B5,3))</f>
        <v>217</v>
      </c>
      <c r="O34" s="5" t="str">
        <f>IF(N34&lt;=500,"W","E")</f>
        <v>W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5" customHeight="1">
      <c r="A35" s="34" t="s">
        <v>84</v>
      </c>
      <c r="B35" s="35"/>
      <c r="C35" s="35"/>
      <c r="D35" s="36">
        <f>SUM(D21:D26)+SUM(D29:D33)</f>
        <v>0</v>
      </c>
      <c r="E35" s="25"/>
      <c r="F35" s="30"/>
      <c r="G35" s="30"/>
      <c r="H35" s="30"/>
      <c r="I35" s="30"/>
      <c r="J35" s="18"/>
      <c r="K35" s="5"/>
      <c r="L35" s="5"/>
      <c r="M35" s="5" t="s">
        <v>56</v>
      </c>
      <c r="N35" s="5">
        <f>VALUE(RIGHT(B6,3))</f>
        <v>230</v>
      </c>
      <c r="O35" s="5" t="str">
        <f>IF(N35&lt;=500,"S","N")</f>
        <v>S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5" customHeight="1">
      <c r="A36" s="37"/>
      <c r="B36" s="25"/>
      <c r="C36" s="25"/>
      <c r="D36" s="25"/>
      <c r="E36" s="25"/>
      <c r="F36" s="25"/>
      <c r="G36" s="25"/>
      <c r="H36" s="25"/>
      <c r="I36" s="25"/>
      <c r="J36" s="1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5" customHeight="1">
      <c r="A37" s="38" t="s">
        <v>94</v>
      </c>
      <c r="B37" s="25"/>
      <c r="C37" s="25"/>
      <c r="D37" s="25"/>
      <c r="E37" s="25"/>
      <c r="F37" s="25"/>
      <c r="G37" s="25"/>
      <c r="H37" s="25"/>
      <c r="I37" s="25"/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5" customHeight="1">
      <c r="A38" s="24" t="s">
        <v>73</v>
      </c>
      <c r="B38" s="25"/>
      <c r="C38" s="25"/>
      <c r="D38" s="26" t="s">
        <v>85</v>
      </c>
      <c r="E38" s="25"/>
      <c r="F38" s="27" t="s">
        <v>85</v>
      </c>
      <c r="G38" s="27"/>
      <c r="H38" s="27" t="s">
        <v>73</v>
      </c>
      <c r="I38" s="25"/>
      <c r="J38" s="1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5" customHeight="1">
      <c r="A39" s="28" t="s">
        <v>80</v>
      </c>
      <c r="B39" s="29">
        <v>0</v>
      </c>
      <c r="C39" s="42" t="s">
        <v>96</v>
      </c>
      <c r="D39" s="31">
        <f>B39*0.3048</f>
        <v>0</v>
      </c>
      <c r="E39" s="25"/>
      <c r="F39" s="32">
        <v>0</v>
      </c>
      <c r="G39" s="42" t="s">
        <v>96</v>
      </c>
      <c r="H39" s="30" t="s">
        <v>80</v>
      </c>
      <c r="I39" s="30">
        <f>F39/0.3048</f>
        <v>0</v>
      </c>
      <c r="J39" s="1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8" t="s">
        <v>79</v>
      </c>
      <c r="B40" s="29">
        <v>0</v>
      </c>
      <c r="C40" s="42" t="s">
        <v>97</v>
      </c>
      <c r="D40" s="31">
        <f>B40*0.9144</f>
        <v>0</v>
      </c>
      <c r="E40" s="25"/>
      <c r="F40" s="32">
        <v>0</v>
      </c>
      <c r="G40" s="42" t="s">
        <v>97</v>
      </c>
      <c r="H40" s="30" t="s">
        <v>79</v>
      </c>
      <c r="I40" s="30">
        <f>F40/0.9144</f>
        <v>0</v>
      </c>
      <c r="J40" s="1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>
      <c r="A41" s="28" t="s">
        <v>86</v>
      </c>
      <c r="B41" s="29">
        <v>0</v>
      </c>
      <c r="C41" s="42" t="s">
        <v>97</v>
      </c>
      <c r="D41" s="31">
        <f>B41*5.0292</f>
        <v>0</v>
      </c>
      <c r="E41" s="25"/>
      <c r="F41" s="32">
        <v>0</v>
      </c>
      <c r="G41" s="42" t="s">
        <v>97</v>
      </c>
      <c r="H41" s="30" t="s">
        <v>86</v>
      </c>
      <c r="I41" s="30">
        <f>F41/5.0292</f>
        <v>0</v>
      </c>
      <c r="J41" s="1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5" customHeight="1">
      <c r="A42" s="28" t="s">
        <v>87</v>
      </c>
      <c r="B42" s="39">
        <v>0</v>
      </c>
      <c r="C42" s="42" t="s">
        <v>97</v>
      </c>
      <c r="D42" s="30">
        <f>B42*0.3048</f>
        <v>0</v>
      </c>
      <c r="E42" s="25"/>
      <c r="F42" s="30">
        <v>0</v>
      </c>
      <c r="G42" s="42" t="s">
        <v>97</v>
      </c>
      <c r="H42" s="30" t="s">
        <v>87</v>
      </c>
      <c r="I42" s="30">
        <f>F42/0.3048</f>
        <v>0</v>
      </c>
      <c r="J42" s="1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5" customHeight="1">
      <c r="A43" s="28" t="s">
        <v>88</v>
      </c>
      <c r="B43" s="29">
        <v>0</v>
      </c>
      <c r="C43" s="42" t="s">
        <v>97</v>
      </c>
      <c r="D43" s="31">
        <f>B43*30.48</f>
        <v>0</v>
      </c>
      <c r="E43" s="25"/>
      <c r="F43" s="32">
        <v>0</v>
      </c>
      <c r="G43" s="42" t="s">
        <v>97</v>
      </c>
      <c r="H43" s="30" t="s">
        <v>88</v>
      </c>
      <c r="I43" s="30">
        <f>F43/30.48</f>
        <v>0</v>
      </c>
      <c r="J43" s="1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5" customHeight="1">
      <c r="A44" s="28" t="s">
        <v>89</v>
      </c>
      <c r="B44" s="29">
        <v>0</v>
      </c>
      <c r="C44" s="42" t="s">
        <v>97</v>
      </c>
      <c r="D44" s="31">
        <f>B44*201.168</f>
        <v>0</v>
      </c>
      <c r="E44" s="25"/>
      <c r="F44" s="32">
        <v>0</v>
      </c>
      <c r="G44" s="42" t="s">
        <v>97</v>
      </c>
      <c r="H44" s="30" t="s">
        <v>89</v>
      </c>
      <c r="I44" s="30">
        <f>F44/201.168</f>
        <v>0</v>
      </c>
      <c r="J44" s="1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5" customHeight="1">
      <c r="A45" s="28" t="s">
        <v>90</v>
      </c>
      <c r="B45" s="39">
        <v>0</v>
      </c>
      <c r="C45" s="42" t="s">
        <v>97</v>
      </c>
      <c r="D45" s="30">
        <f>B45*1609.344</f>
        <v>0</v>
      </c>
      <c r="E45" s="25"/>
      <c r="F45" s="32">
        <v>0</v>
      </c>
      <c r="G45" s="42" t="s">
        <v>97</v>
      </c>
      <c r="H45" s="30" t="s">
        <v>90</v>
      </c>
      <c r="I45" s="30">
        <f>F45/1609.344</f>
        <v>0</v>
      </c>
      <c r="J45" s="1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>
      <c r="A46" s="34" t="s">
        <v>91</v>
      </c>
      <c r="B46" s="40"/>
      <c r="C46" s="40"/>
      <c r="D46" s="40">
        <f>SUM(D39:D45)</f>
        <v>0</v>
      </c>
      <c r="E46" s="25"/>
      <c r="F46" s="25"/>
      <c r="G46" s="25"/>
      <c r="H46" s="25"/>
      <c r="I46" s="25"/>
      <c r="J46" s="1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5" customHeight="1" thickBot="1">
      <c r="A47" s="19"/>
      <c r="B47" s="20"/>
      <c r="C47" s="20"/>
      <c r="D47" s="20"/>
      <c r="E47" s="20"/>
      <c r="F47" s="20"/>
      <c r="G47" s="20"/>
      <c r="H47" s="20"/>
      <c r="I47" s="20"/>
      <c r="J47" s="2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Registers of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Bissett</dc:creator>
  <cp:keywords/>
  <dc:description/>
  <cp:lastModifiedBy>jamesbi</cp:lastModifiedBy>
  <dcterms:created xsi:type="dcterms:W3CDTF">2010-02-11T09:54:23Z</dcterms:created>
  <dcterms:modified xsi:type="dcterms:W3CDTF">2011-04-19T09:57:57Z</dcterms:modified>
  <cp:category/>
  <cp:version/>
  <cp:contentType/>
  <cp:contentStatus/>
</cp:coreProperties>
</file>